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0 แผนการใช้จ่ายงบประมาณประจำปีและการรายงานผล\2569\"/>
    </mc:Choice>
  </mc:AlternateContent>
  <xr:revisionPtr revIDLastSave="0" documentId="8_{69F04F2B-9180-4681-8F95-AC45C12767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ผลการใช้จ่ายงบประมาณ ไตรมาส 2" sheetId="1" r:id="rId1"/>
  </sheets>
  <definedNames>
    <definedName name="_xlnm.Print_Titles" localSheetId="0">'ผลการใช้จ่ายงบประมาณ ไตรมาส 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" i="1" l="1"/>
  <c r="D18" i="1"/>
  <c r="F13" i="1"/>
  <c r="D11" i="1"/>
  <c r="D41" i="1"/>
  <c r="D40" i="1"/>
  <c r="D21" i="1"/>
  <c r="E20" i="1"/>
  <c r="N9" i="1"/>
  <c r="D8" i="1"/>
  <c r="D28" i="1" l="1"/>
  <c r="D32" i="1"/>
  <c r="D20" i="1"/>
  <c r="J20" i="1"/>
  <c r="I20" i="1" s="1"/>
  <c r="D45" i="1"/>
  <c r="D44" i="1"/>
  <c r="J44" i="1"/>
  <c r="I44" i="1" l="1"/>
  <c r="J21" i="1" l="1"/>
  <c r="J19" i="1"/>
  <c r="J18" i="1"/>
  <c r="J17" i="1"/>
  <c r="I17" i="1" s="1"/>
  <c r="J51" i="1"/>
  <c r="K51" i="1" s="1"/>
  <c r="J50" i="1"/>
  <c r="I50" i="1" s="1"/>
  <c r="J49" i="1"/>
  <c r="K49" i="1" s="1"/>
  <c r="J48" i="1"/>
  <c r="K48" i="1" s="1"/>
  <c r="H47" i="1"/>
  <c r="G47" i="1"/>
  <c r="F47" i="1"/>
  <c r="E47" i="1"/>
  <c r="D47" i="1"/>
  <c r="J46" i="1"/>
  <c r="K46" i="1" s="1"/>
  <c r="J45" i="1"/>
  <c r="H43" i="1"/>
  <c r="G43" i="1"/>
  <c r="F43" i="1"/>
  <c r="E43" i="1"/>
  <c r="J42" i="1"/>
  <c r="D42" i="1"/>
  <c r="J41" i="1"/>
  <c r="J40" i="1"/>
  <c r="J38" i="1"/>
  <c r="K38" i="1" s="1"/>
  <c r="J37" i="1"/>
  <c r="I37" i="1" s="1"/>
  <c r="H35" i="1"/>
  <c r="G35" i="1"/>
  <c r="F35" i="1"/>
  <c r="E35" i="1"/>
  <c r="D35" i="1"/>
  <c r="J34" i="1"/>
  <c r="J33" i="1"/>
  <c r="J32" i="1"/>
  <c r="K32" i="1" s="1"/>
  <c r="J31" i="1"/>
  <c r="H30" i="1"/>
  <c r="G30" i="1"/>
  <c r="F30" i="1"/>
  <c r="E30" i="1"/>
  <c r="J29" i="1"/>
  <c r="J28" i="1"/>
  <c r="J26" i="1"/>
  <c r="J25" i="1"/>
  <c r="K25" i="1" s="1"/>
  <c r="J24" i="1"/>
  <c r="K24" i="1" s="1"/>
  <c r="J23" i="1"/>
  <c r="J22" i="1"/>
  <c r="H7" i="1"/>
  <c r="G7" i="1"/>
  <c r="F7" i="1"/>
  <c r="J10" i="1"/>
  <c r="J9" i="1"/>
  <c r="J8" i="1"/>
  <c r="J43" i="1" l="1"/>
  <c r="D26" i="1"/>
  <c r="I26" i="1" s="1"/>
  <c r="D43" i="1"/>
  <c r="K17" i="1"/>
  <c r="K29" i="1"/>
  <c r="I45" i="1"/>
  <c r="J30" i="1"/>
  <c r="I38" i="1"/>
  <c r="I22" i="1"/>
  <c r="I23" i="1"/>
  <c r="K40" i="1"/>
  <c r="K23" i="1"/>
  <c r="I51" i="1"/>
  <c r="I21" i="1"/>
  <c r="I34" i="1"/>
  <c r="K10" i="1"/>
  <c r="K44" i="1"/>
  <c r="J11" i="1"/>
  <c r="I11" i="1" s="1"/>
  <c r="K28" i="1"/>
  <c r="I18" i="1"/>
  <c r="I31" i="1"/>
  <c r="I29" i="1"/>
  <c r="I46" i="1"/>
  <c r="I19" i="1"/>
  <c r="I33" i="1"/>
  <c r="K22" i="1"/>
  <c r="K18" i="1"/>
  <c r="K50" i="1"/>
  <c r="K19" i="1"/>
  <c r="D39" i="1"/>
  <c r="K42" i="1"/>
  <c r="D7" i="1"/>
  <c r="K31" i="1"/>
  <c r="J35" i="1"/>
  <c r="K35" i="1" s="1"/>
  <c r="J47" i="1"/>
  <c r="K47" i="1" s="1"/>
  <c r="K21" i="1"/>
  <c r="I32" i="1"/>
  <c r="I40" i="1"/>
  <c r="K34" i="1"/>
  <c r="K41" i="1"/>
  <c r="K33" i="1"/>
  <c r="K9" i="1"/>
  <c r="K20" i="1"/>
  <c r="I25" i="1"/>
  <c r="D30" i="1"/>
  <c r="K37" i="1"/>
  <c r="I42" i="1"/>
  <c r="I49" i="1"/>
  <c r="K8" i="1"/>
  <c r="K45" i="1"/>
  <c r="I28" i="1"/>
  <c r="I8" i="1"/>
  <c r="I10" i="1"/>
  <c r="I24" i="1"/>
  <c r="I48" i="1"/>
  <c r="I41" i="1"/>
  <c r="I9" i="1"/>
  <c r="K11" i="1" l="1"/>
  <c r="J52" i="1"/>
  <c r="K26" i="1"/>
  <c r="K43" i="1"/>
  <c r="I43" i="1"/>
  <c r="I30" i="1"/>
  <c r="I35" i="1"/>
  <c r="J7" i="1"/>
  <c r="K7" i="1" s="1"/>
  <c r="K30" i="1"/>
  <c r="I47" i="1"/>
  <c r="D52" i="1"/>
  <c r="K52" i="1" l="1"/>
  <c r="I7" i="1"/>
  <c r="I52" i="1"/>
</calcChain>
</file>

<file path=xl/sharedStrings.xml><?xml version="1.0" encoding="utf-8"?>
<sst xmlns="http://schemas.openxmlformats.org/spreadsheetml/2006/main" count="115" uniqueCount="70">
  <si>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</si>
  <si>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</si>
  <si>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</si>
  <si>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</si>
  <si>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</si>
  <si>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คงเหลือ</t>
  </si>
  <si>
    <t>รวมเบิก</t>
  </si>
  <si>
    <t>คิดเป็นร้อยละ</t>
  </si>
  <si>
    <t>ปัญหา/อุปสรรค
แนวทางการแก้ไข</t>
  </si>
  <si>
    <t>หมายเหตุ</t>
  </si>
  <si>
    <t>ม.ค.-69</t>
  </si>
  <si>
    <t>ก.พ.-69</t>
  </si>
  <si>
    <t>มี.ค.-69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</si>
  <si>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</si>
  <si>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>-</t>
  </si>
  <si>
    <t>ไม่มี</t>
  </si>
  <si>
    <t>- ค่าสาธารณูปโภค</t>
  </si>
  <si>
    <t xml:space="preserve">      ดำเนินการเบิกจ่าย ไม่เพียงพอต่อการเบิกจ่าย
ทำให้ไปเบิกใช้ (ค่าล่วงเวลา OT) ในการเบิกจ่าย
ค่าสาธารณูปโภคต่อไป</t>
  </si>
  <si>
    <t>- ค่าวัสดุสำนักงาน</t>
  </si>
  <si>
    <t xml:space="preserve">ดำเนินการเบิกจ่าย </t>
  </si>
  <si>
    <t>- ค่าวัสดุสำนักงาน (จราจร)</t>
  </si>
  <si>
    <t>ดำเนินการเบิกจ่าย</t>
  </si>
  <si>
    <t>- ค่าล่วงเวลา OT</t>
  </si>
  <si>
    <t>ดำเนินการเบิกจ่ายดังนี้</t>
  </si>
  <si>
    <t>- เบี้ยเลี้ยง</t>
  </si>
  <si>
    <t>- ค่าสาธารณูปโภค (ใช้งบค่าล่วงเวลาเบิกจ่าย)</t>
  </si>
  <si>
    <t>- ค่าอาหารผู้ต้องหา (ใช้งบค่าล่วงเวลาเบิกจ่าย)</t>
  </si>
  <si>
    <t>- ค่าซ่อมแซมยานพาหนะ (ใช้งบค่าล่วงเวลาเบิกจ่าย)</t>
  </si>
  <si>
    <t>- ค่าจ้างเหมาบริการแม่บ้าน (ใช้งบค่าล่วงเวลาเบิกจ่าย)</t>
  </si>
  <si>
    <t>- ค่าเบี้ยเลี้ยง ที่พัก ยานพาหนะ</t>
  </si>
  <si>
    <t>- ค่าซ่อมแซมยานพาหนะ</t>
  </si>
  <si>
    <t>- ค่าจ้างเหมาบริการ</t>
  </si>
  <si>
    <t>ดำเนินการเบิกจ่ายโดยใช้สำหรับการจ้างเหมาบริการแม่บ้านทำความสะอาดสถานีตำรวจหากงบประมาณไม่เพียงพอจะดำเนินการใช้งบ ค่าตอบแทนล่วงเวลาต่อไป</t>
  </si>
  <si>
    <t>- ค่าอาหารผู้ต้องหา</t>
  </si>
  <si>
    <t>- น้ำมันเชื้อเพลิง</t>
  </si>
  <si>
    <t>- งบปฏิรูปงานสอบสวน</t>
  </si>
  <si>
    <t>- งบปฏิรูปงานป้องกันปราบปราม</t>
  </si>
  <si>
    <t>- ค่าเครื่องแบบ</t>
  </si>
  <si>
    <t>ค่าน้ำมันเชื้อเพลิงสำหรับรถยนต์เช่า รถยนต์ตู้โดยสาร (ทดแทน)ฯ และรถยนต์เอนกประสงค์ (ทดแทน)</t>
  </si>
  <si>
    <t>กิจกรรมรักษาความปลอดภัยและให้บริการ</t>
  </si>
  <si>
    <t>ให้แก่นักท่องเที่ยว</t>
  </si>
  <si>
    <t xml:space="preserve">   - ค่าเบี้ยเลี้ยง</t>
  </si>
  <si>
    <t xml:space="preserve">   - ค่าน้ำมันเชื้อเพลิง</t>
  </si>
  <si>
    <t>โครงการสร้างเครือข่ายการมีส่วนร่วมของประชาชนในการป้องกันอาชญากรรมระดับตำบล</t>
  </si>
  <si>
    <t>- ค่าเบี้ยประชุม กต.ตร.</t>
  </si>
  <si>
    <t>- ภารกิจชุมชนสัมพันธ์ ค่าล่วงเวลา OT
ค่าอาหารทำการนอกเวลาราชการ</t>
  </si>
  <si>
    <t>- ภารกิจชุมชนสัมพันธ์ ค่าตอบแทนอาสาสมัครตำรวจบ้าน</t>
  </si>
  <si>
    <t>- ค่าน้ำมันเชื้อเพลิง</t>
  </si>
  <si>
    <t>โครงการรณรงค์ป้องกัน และแก้ไขปัญหาอุบัติเหตุทางถนน</t>
  </si>
  <si>
    <t>ช่วงเทศกาลสำคัญ</t>
  </si>
  <si>
    <t>- เทศกาลปีใหม่ 2569</t>
  </si>
  <si>
    <t>- เทศกาลสงกรานต์ 2569</t>
  </si>
  <si>
    <t>โครงการตำรวจประสานโรงเรียน(1 ตำรวจ 1 โรงเรียน)</t>
  </si>
  <si>
    <t>-  ค่าน้ำมันเชื้อเพลิง</t>
  </si>
  <si>
    <t>- ค่าใช้จ่ายการประชุม ครั้งที่ 1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</si>
  <si>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จำนวน  16 ห้องเรียน ห้องละ 3,900 บาท</t>
  </si>
  <si>
    <t>โครงการปราบปรามการค้ายาเสพติด</t>
  </si>
  <si>
    <t>8.1 โครงการบริหารจัดการสกัดกั้น
ยาเสพติด (Heart Land)</t>
  </si>
  <si>
    <t>8.2 โครงการสลายโครงสร้างเครือข่ายผู้มี
อิทธิพลฯ ที่เกี่ยวข้องกับยาเสพติด</t>
  </si>
  <si>
    <t>8.3 ค่าตอบแทนชุดปฏิบัติการปิดล้อมตรวจค้น</t>
  </si>
  <si>
    <t>โครงการดำเนินงานตำบลยั่งยืน เพื่อแก้ไขปัญหายาเสพติดแบบครบวงจรตามยุทธศาสตร์ชาติ ปีงบประมาณ พ.ศ.2569</t>
  </si>
  <si>
    <t>9.1 ค่าตอบแทนชุดปฏิบัติการ</t>
  </si>
  <si>
    <t>9.2 ค่าน้ำมันเชื้อเพลิง</t>
  </si>
  <si>
    <t>9.3 ค่าประชุมเชิงปฏิบัติการ</t>
  </si>
  <si>
    <t>9.4 ค่าประชุมผู้บำบัด</t>
  </si>
  <si>
    <t>รวม</t>
  </si>
  <si>
    <t>ประจำปีงบประมาณ พ.ศ. 2569 เดือนมกราคม 2569 - เดือนมีนาคม 2569 (ไตรมาส 2)</t>
  </si>
  <si>
    <t>ยกยอดการเบิกจาก ไตรมาส 1</t>
  </si>
  <si>
    <t>ข้อมูล ณ วันที่ 10 เดือนเมษายน พ.ศ. 2569</t>
  </si>
  <si>
    <t>รายงานผลการใช้จ่ายงบประมาณ สถานีตำรวจนิคมพัฒนา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</si>
</sst>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color theme="1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2EFDA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FCE4D6"/>
      </patternFill>
    </fill>
    <fill>
      <patternFill patternType="solid">
        <fgColor rgb="FFFFE699"/>
        <bgColor rgb="FFFFE6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top"/>
    </xf>
    <xf numFmtId="3" fontId="5" fillId="3" borderId="5" xfId="0" applyNumberFormat="1" applyFon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4" fontId="5" fillId="3" borderId="8" xfId="0" applyNumberFormat="1" applyFont="1" applyFill="1" applyBorder="1" applyAlignment="1">
      <alignment horizontal="right" vertical="top"/>
    </xf>
    <xf numFmtId="2" fontId="6" fillId="3" borderId="8" xfId="0" applyNumberFormat="1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/>
    </xf>
    <xf numFmtId="4" fontId="7" fillId="0" borderId="10" xfId="0" applyNumberFormat="1" applyFont="1" applyBorder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4" fontId="7" fillId="0" borderId="4" xfId="0" applyNumberFormat="1" applyFont="1" applyBorder="1" applyAlignment="1">
      <alignment horizontal="right" vertical="top"/>
    </xf>
    <xf numFmtId="4" fontId="5" fillId="3" borderId="4" xfId="0" applyNumberFormat="1" applyFont="1" applyFill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0" fontId="7" fillId="4" borderId="10" xfId="0" applyFont="1" applyFill="1" applyBorder="1" applyAlignment="1">
      <alignment horizontal="left" wrapText="1"/>
    </xf>
    <xf numFmtId="3" fontId="7" fillId="4" borderId="10" xfId="0" applyNumberFormat="1" applyFont="1" applyFill="1" applyBorder="1" applyAlignment="1">
      <alignment horizontal="right" vertical="top"/>
    </xf>
    <xf numFmtId="4" fontId="7" fillId="4" borderId="10" xfId="0" applyNumberFormat="1" applyFont="1" applyFill="1" applyBorder="1" applyAlignment="1">
      <alignment horizontal="right" vertical="top"/>
    </xf>
    <xf numFmtId="4" fontId="7" fillId="4" borderId="4" xfId="0" applyNumberFormat="1" applyFont="1" applyFill="1" applyBorder="1" applyAlignment="1">
      <alignment horizontal="right" vertical="top"/>
    </xf>
    <xf numFmtId="4" fontId="7" fillId="4" borderId="0" xfId="0" applyNumberFormat="1" applyFont="1" applyFill="1" applyAlignment="1">
      <alignment horizontal="right" vertical="top"/>
    </xf>
    <xf numFmtId="4" fontId="7" fillId="4" borderId="11" xfId="0" applyNumberFormat="1" applyFont="1" applyFill="1" applyBorder="1" applyAlignment="1">
      <alignment horizontal="right" vertical="top"/>
    </xf>
    <xf numFmtId="4" fontId="5" fillId="5" borderId="4" xfId="0" applyNumberFormat="1" applyFont="1" applyFill="1" applyBorder="1" applyAlignment="1">
      <alignment horizontal="right" vertical="top"/>
    </xf>
    <xf numFmtId="4" fontId="5" fillId="5" borderId="0" xfId="0" applyNumberFormat="1" applyFont="1" applyFill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0" fontId="7" fillId="6" borderId="10" xfId="0" quotePrefix="1" applyFont="1" applyFill="1" applyBorder="1" applyAlignment="1">
      <alignment horizontal="left" wrapText="1"/>
    </xf>
    <xf numFmtId="4" fontId="7" fillId="6" borderId="10" xfId="0" applyNumberFormat="1" applyFont="1" applyFill="1" applyBorder="1" applyAlignment="1">
      <alignment horizontal="right" vertical="top"/>
    </xf>
    <xf numFmtId="4" fontId="7" fillId="6" borderId="0" xfId="0" applyNumberFormat="1" applyFont="1" applyFill="1" applyAlignment="1">
      <alignment horizontal="right" vertical="top"/>
    </xf>
    <xf numFmtId="4" fontId="7" fillId="6" borderId="11" xfId="0" applyNumberFormat="1" applyFont="1" applyFill="1" applyBorder="1" applyAlignment="1">
      <alignment horizontal="right" vertical="top"/>
    </xf>
    <xf numFmtId="4" fontId="5" fillId="7" borderId="4" xfId="0" applyNumberFormat="1" applyFont="1" applyFill="1" applyBorder="1" applyAlignment="1">
      <alignment horizontal="right" vertical="top"/>
    </xf>
    <xf numFmtId="4" fontId="5" fillId="7" borderId="0" xfId="0" applyNumberFormat="1" applyFont="1" applyFill="1" applyAlignment="1">
      <alignment horizontal="right" vertical="top"/>
    </xf>
    <xf numFmtId="2" fontId="2" fillId="8" borderId="4" xfId="0" applyNumberFormat="1" applyFont="1" applyFill="1" applyBorder="1" applyAlignment="1">
      <alignment horizontal="right" vertical="top"/>
    </xf>
    <xf numFmtId="2" fontId="7" fillId="0" borderId="10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5" fillId="0" borderId="7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right" vertical="top"/>
    </xf>
    <xf numFmtId="4" fontId="9" fillId="0" borderId="7" xfId="0" applyNumberFormat="1" applyFont="1" applyBorder="1" applyAlignment="1">
      <alignment horizontal="right" vertical="top"/>
    </xf>
    <xf numFmtId="4" fontId="5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0" fontId="2" fillId="3" borderId="4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/>
    </xf>
    <xf numFmtId="4" fontId="9" fillId="3" borderId="12" xfId="0" applyNumberFormat="1" applyFont="1" applyFill="1" applyBorder="1" applyAlignment="1">
      <alignment horizontal="right" vertical="top"/>
    </xf>
    <xf numFmtId="4" fontId="7" fillId="3" borderId="12" xfId="0" applyNumberFormat="1" applyFont="1" applyFill="1" applyBorder="1" applyAlignment="1">
      <alignment horizontal="right" vertical="top"/>
    </xf>
    <xf numFmtId="4" fontId="7" fillId="3" borderId="8" xfId="0" applyNumberFormat="1" applyFont="1" applyFill="1" applyBorder="1" applyAlignment="1">
      <alignment horizontal="right" vertical="top"/>
    </xf>
    <xf numFmtId="0" fontId="7" fillId="3" borderId="8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43" fontId="7" fillId="3" borderId="4" xfId="1" applyFont="1" applyFill="1" applyBorder="1" applyAlignment="1">
      <alignment horizontal="center" vertical="top"/>
    </xf>
    <xf numFmtId="2" fontId="6" fillId="3" borderId="1" xfId="0" applyNumberFormat="1" applyFont="1" applyFill="1" applyBorder="1" applyAlignment="1">
      <alignment horizontal="right" vertical="top"/>
    </xf>
    <xf numFmtId="0" fontId="11" fillId="0" borderId="0" xfId="0" applyFont="1"/>
    <xf numFmtId="0" fontId="2" fillId="3" borderId="15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4" fontId="7" fillId="0" borderId="17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9" fillId="0" borderId="19" xfId="0" applyFont="1" applyBorder="1" applyAlignment="1">
      <alignment horizontal="center"/>
    </xf>
    <xf numFmtId="43" fontId="5" fillId="0" borderId="19" xfId="1" applyFont="1" applyBorder="1" applyAlignment="1">
      <alignment horizontal="right"/>
    </xf>
    <xf numFmtId="0" fontId="7" fillId="0" borderId="6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right"/>
    </xf>
    <xf numFmtId="3" fontId="5" fillId="3" borderId="10" xfId="0" applyNumberFormat="1" applyFont="1" applyFill="1" applyBorder="1" applyAlignment="1">
      <alignment horizontal="right"/>
    </xf>
    <xf numFmtId="43" fontId="5" fillId="3" borderId="6" xfId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3" fontId="7" fillId="0" borderId="11" xfId="1" applyFont="1" applyBorder="1" applyAlignment="1">
      <alignment horizontal="right"/>
    </xf>
    <xf numFmtId="4" fontId="5" fillId="3" borderId="17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3" fontId="5" fillId="0" borderId="1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3" borderId="11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left" wrapText="1"/>
    </xf>
    <xf numFmtId="43" fontId="7" fillId="0" borderId="11" xfId="1" applyFont="1" applyBorder="1" applyAlignment="1">
      <alignment horizontal="right" vertical="top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43" fontId="7" fillId="3" borderId="1" xfId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 vertical="top"/>
    </xf>
    <xf numFmtId="0" fontId="7" fillId="3" borderId="19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left" vertical="top"/>
    </xf>
    <xf numFmtId="4" fontId="5" fillId="3" borderId="19" xfId="0" applyNumberFormat="1" applyFont="1" applyFill="1" applyBorder="1" applyAlignment="1">
      <alignment horizontal="right" vertical="top"/>
    </xf>
    <xf numFmtId="2" fontId="6" fillId="3" borderId="7" xfId="0" applyNumberFormat="1" applyFont="1" applyFill="1" applyBorder="1" applyAlignment="1">
      <alignment horizontal="right" vertical="top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3" fontId="7" fillId="0" borderId="1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7" fillId="0" borderId="10" xfId="0" quotePrefix="1" applyFont="1" applyBorder="1" applyAlignment="1">
      <alignment horizontal="left"/>
    </xf>
    <xf numFmtId="0" fontId="7" fillId="0" borderId="7" xfId="0" applyFont="1" applyBorder="1" applyAlignment="1">
      <alignment horizontal="left" vertical="top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top"/>
    </xf>
    <xf numFmtId="43" fontId="7" fillId="3" borderId="5" xfId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" fontId="7" fillId="3" borderId="5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43" fontId="7" fillId="0" borderId="18" xfId="1" applyFont="1" applyBorder="1" applyAlignment="1">
      <alignment horizontal="right"/>
    </xf>
    <xf numFmtId="0" fontId="7" fillId="3" borderId="7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left" vertical="top" wrapText="1"/>
    </xf>
    <xf numFmtId="164" fontId="7" fillId="3" borderId="6" xfId="1" applyNumberFormat="1" applyFont="1" applyFill="1" applyBorder="1" applyAlignment="1">
      <alignment horizontal="right" vertical="top"/>
    </xf>
    <xf numFmtId="43" fontId="7" fillId="3" borderId="7" xfId="1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7" fillId="3" borderId="23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horizontal="right"/>
    </xf>
    <xf numFmtId="4" fontId="5" fillId="3" borderId="26" xfId="0" applyNumberFormat="1" applyFont="1" applyFill="1" applyBorder="1" applyAlignment="1">
      <alignment horizontal="right" vertical="top"/>
    </xf>
    <xf numFmtId="2" fontId="6" fillId="3" borderId="25" xfId="0" applyNumberFormat="1" applyFont="1" applyFill="1" applyBorder="1" applyAlignment="1">
      <alignment horizontal="right" vertical="top"/>
    </xf>
    <xf numFmtId="0" fontId="7" fillId="3" borderId="25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right"/>
    </xf>
    <xf numFmtId="3" fontId="2" fillId="10" borderId="6" xfId="0" applyNumberFormat="1" applyFont="1" applyFill="1" applyBorder="1" applyAlignment="1">
      <alignment horizontal="left"/>
    </xf>
    <xf numFmtId="2" fontId="2" fillId="10" borderId="6" xfId="0" applyNumberFormat="1" applyFont="1" applyFill="1" applyBorder="1" applyAlignment="1">
      <alignment horizontal="right"/>
    </xf>
    <xf numFmtId="0" fontId="2" fillId="10" borderId="6" xfId="0" applyFont="1" applyFill="1" applyBorder="1" applyAlignment="1">
      <alignment horizontal="center" vertical="top"/>
    </xf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3" fontId="7" fillId="6" borderId="10" xfId="0" applyNumberFormat="1" applyFont="1" applyFill="1" applyBorder="1" applyAlignment="1">
      <alignment horizontal="center" vertical="top"/>
    </xf>
    <xf numFmtId="3" fontId="7" fillId="0" borderId="10" xfId="0" applyNumberFormat="1" applyFont="1" applyBorder="1" applyAlignment="1">
      <alignment horizontal="center" vertical="top"/>
    </xf>
    <xf numFmtId="3" fontId="7" fillId="6" borderId="4" xfId="0" applyNumberFormat="1" applyFont="1" applyFill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3" fontId="5" fillId="0" borderId="10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3" fontId="7" fillId="0" borderId="11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2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3" fontId="7" fillId="0" borderId="11" xfId="0" applyNumberFormat="1" applyFont="1" applyBorder="1" applyAlignment="1">
      <alignment horizontal="center" vertical="top"/>
    </xf>
    <xf numFmtId="3" fontId="7" fillId="0" borderId="19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3" fontId="7" fillId="11" borderId="10" xfId="0" applyNumberFormat="1" applyFont="1" applyFill="1" applyBorder="1" applyAlignment="1">
      <alignment horizontal="right"/>
    </xf>
    <xf numFmtId="3" fontId="7" fillId="11" borderId="6" xfId="0" applyNumberFormat="1" applyFont="1" applyFill="1" applyBorder="1" applyAlignment="1">
      <alignment horizontal="right"/>
    </xf>
    <xf numFmtId="43" fontId="7" fillId="0" borderId="8" xfId="1" applyFont="1" applyBorder="1" applyAlignment="1">
      <alignment horizontal="left" vertical="top"/>
    </xf>
    <xf numFmtId="4" fontId="7" fillId="11" borderId="11" xfId="0" applyNumberFormat="1" applyFont="1" applyFill="1" applyBorder="1" applyAlignment="1">
      <alignment horizontal="right" vertical="top"/>
    </xf>
    <xf numFmtId="43" fontId="7" fillId="0" borderId="21" xfId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7" fillId="0" borderId="11" xfId="1" applyFont="1" applyBorder="1" applyAlignment="1">
      <alignment horizontal="center" vertical="top"/>
    </xf>
    <xf numFmtId="43" fontId="7" fillId="0" borderId="21" xfId="1" applyFont="1" applyBorder="1" applyAlignment="1">
      <alignment horizontal="center" vertical="top"/>
    </xf>
    <xf numFmtId="43" fontId="7" fillId="0" borderId="0" xfId="1" applyFont="1" applyAlignment="1">
      <alignment horizontal="center" vertical="top"/>
    </xf>
    <xf numFmtId="43" fontId="7" fillId="0" borderId="22" xfId="1" applyFont="1" applyBorder="1" applyAlignment="1">
      <alignment horizontal="center"/>
    </xf>
    <xf numFmtId="3" fontId="7" fillId="12" borderId="6" xfId="0" applyNumberFormat="1" applyFont="1" applyFill="1" applyBorder="1" applyAlignment="1">
      <alignment horizontal="right" vertical="top"/>
    </xf>
    <xf numFmtId="3" fontId="7" fillId="12" borderId="4" xfId="0" applyNumberFormat="1" applyFont="1" applyFill="1" applyBorder="1" applyAlignment="1">
      <alignment horizontal="right" vertical="top"/>
    </xf>
    <xf numFmtId="0" fontId="2" fillId="12" borderId="4" xfId="0" applyFont="1" applyFill="1" applyBorder="1" applyAlignment="1">
      <alignment horizontal="center" vertical="top"/>
    </xf>
    <xf numFmtId="3" fontId="5" fillId="13" borderId="3" xfId="0" applyNumberFormat="1" applyFont="1" applyFill="1" applyBorder="1" applyAlignment="1">
      <alignment horizontal="right"/>
    </xf>
    <xf numFmtId="3" fontId="5" fillId="13" borderId="6" xfId="0" applyNumberFormat="1" applyFont="1" applyFill="1" applyBorder="1" applyAlignment="1">
      <alignment horizontal="right"/>
    </xf>
    <xf numFmtId="3" fontId="5" fillId="13" borderId="10" xfId="0" applyNumberFormat="1" applyFont="1" applyFill="1" applyBorder="1" applyAlignment="1">
      <alignment horizontal="right" vertical="top"/>
    </xf>
    <xf numFmtId="3" fontId="5" fillId="13" borderId="6" xfId="0" applyNumberFormat="1" applyFont="1" applyFill="1" applyBorder="1" applyAlignment="1">
      <alignment horizontal="right" vertical="top"/>
    </xf>
    <xf numFmtId="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/>
    </xf>
    <xf numFmtId="0" fontId="4" fillId="0" borderId="9" xfId="0" applyFont="1" applyBorder="1"/>
    <xf numFmtId="0" fontId="5" fillId="3" borderId="9" xfId="0" applyFont="1" applyFill="1" applyBorder="1" applyAlignment="1">
      <alignment horizontal="left" vertical="top" wrapText="1"/>
    </xf>
    <xf numFmtId="0" fontId="4" fillId="0" borderId="5" xfId="0" applyFont="1" applyBorder="1"/>
    <xf numFmtId="0" fontId="5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4" fillId="0" borderId="2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1536700</xdr:colOff>
      <xdr:row>54</xdr:row>
      <xdr:rowOff>190500</xdr:rowOff>
    </xdr:from>
    <xdr:to>
      <xdr:col>2</xdr:col>
      <xdr:colOff>535781</xdr:colOff>
      <xdr:row>58</xdr:row>
      <xdr:rowOff>139700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917700" y="20916900"/>
          <a:ext cx="2075656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ร.ต.ท..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สุขประสเริฐ   ดีพูล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รอง สว.(ป.) สภ.นิคมพัฒนา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2501900</xdr:colOff>
      <xdr:row>54</xdr:row>
      <xdr:rowOff>152400</xdr:rowOff>
    </xdr:from>
    <xdr:to>
      <xdr:col>5</xdr:col>
      <xdr:colOff>666750</xdr:colOff>
      <xdr:row>58</xdr:row>
      <xdr:rowOff>101600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959475" y="20878800"/>
          <a:ext cx="2555875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(พิชดา     ซ่อนกลิ่น)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สว.อก.สภ..นิคมพัฒนา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203200</xdr:colOff>
      <xdr:row>54</xdr:row>
      <xdr:rowOff>139700</xdr:rowOff>
    </xdr:from>
    <xdr:to>
      <xdr:col>9</xdr:col>
      <xdr:colOff>452437</xdr:colOff>
      <xdr:row>58</xdr:row>
      <xdr:rowOff>88900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804400" y="20866100"/>
          <a:ext cx="2020887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ชัยพงษ์  แสงพงษ์ชัย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ผกก.สภ.นิคมพัฒนา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2275416</xdr:colOff>
      <xdr:row>54</xdr:row>
      <xdr:rowOff>190500</xdr:rowOff>
    </xdr:from>
    <xdr:to>
      <xdr:col>1</xdr:col>
      <xdr:colOff>2609426</xdr:colOff>
      <xdr:row>56</xdr:row>
      <xdr:rowOff>53445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65767E6-A3D8-434F-A8CE-6BED73E4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525" t="46144" r="27083" b="47314"/>
        <a:stretch>
          <a:fillRect/>
        </a:stretch>
      </xdr:blipFill>
      <xdr:spPr bwMode="auto">
        <a:xfrm>
          <a:off x="2656416" y="21526500"/>
          <a:ext cx="334010" cy="5191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523875</xdr:colOff>
      <xdr:row>55</xdr:row>
      <xdr:rowOff>209550</xdr:rowOff>
    </xdr:from>
    <xdr:to>
      <xdr:col>4</xdr:col>
      <xdr:colOff>468960</xdr:colOff>
      <xdr:row>56</xdr:row>
      <xdr:rowOff>3176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27C812-7897-497C-AC02-EFA089C76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21640800"/>
          <a:ext cx="764235" cy="2508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695325</xdr:colOff>
      <xdr:row>55</xdr:row>
      <xdr:rowOff>85725</xdr:rowOff>
    </xdr:from>
    <xdr:to>
      <xdr:col>9</xdr:col>
      <xdr:colOff>57150</xdr:colOff>
      <xdr:row>56</xdr:row>
      <xdr:rowOff>61912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7AF6554-1977-4FD3-9437-EF43C2DC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1516975"/>
          <a:ext cx="1114425" cy="4333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59"/>
  <sheetViews>
    <sheetView tabSelected="1" zoomScaleNormal="100" workbookViewId="0">
      <pane xSplit="3" ySplit="6" topLeftCell="D7" activePane="bottomRight" state="frozen"/>
      <selection activeCell="B2" sqref="B2"/>
      <selection pane="topRight" activeCell="B2" sqref="B2"/>
      <selection pane="bottomLeft" activeCell="B2" sqref="B2"/>
      <selection pane="bottomRight" sqref="A1:M1"/>
    </sheetView>
  </sheetViews>
  <sheetFormatPr defaultColWidth="12.7109375" defaultRowHeight="15.75" customHeight="1" x14ac:dyDescent="0.35"/>
  <cols>
    <col min="1" max="1" width="5.7109375" style="2" customWidth="1"/>
    <col min="2" max="2" width="46.140625" style="2" customWidth="1"/>
    <col min="3" max="3" width="41.85546875" style="2" customWidth="1"/>
    <col min="4" max="4" width="12.28515625" style="2" customWidth="1"/>
    <col min="5" max="5" width="12.85546875" style="2" customWidth="1"/>
    <col min="6" max="6" width="12" style="2" customWidth="1"/>
    <col min="7" max="8" width="12.42578125" style="2" customWidth="1"/>
    <col min="9" max="10" width="13.85546875" style="2" customWidth="1"/>
    <col min="11" max="11" width="9.5703125" style="2" customWidth="1"/>
    <col min="12" max="12" width="12.140625" style="2" customWidth="1"/>
    <col min="13" max="13" width="10.7109375" style="2" customWidth="1"/>
    <col min="14" max="16384" width="12.7109375" style="2"/>
  </cols>
  <sheetData>
    <row r="1" spans="1:14" ht="24" x14ac:dyDescent="0.55000000000000004">
      <c r="A1" s="198" t="s">
        <v>69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ht="24" x14ac:dyDescent="0.55000000000000004">
      <c r="A2" s="198" t="s">
        <v>66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4" ht="24" x14ac:dyDescent="0.55000000000000004">
      <c r="A3" s="199" t="s">
        <v>68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4" ht="24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4" ht="24" x14ac:dyDescent="0.55000000000000004">
      <c r="A5" s="200" t="s">
        <v>0</v>
      </c>
      <c r="B5" s="200" t="s">
        <v>1</v>
      </c>
      <c r="C5" s="200" t="s">
        <v>2</v>
      </c>
      <c r="D5" s="203" t="s">
        <v>3</v>
      </c>
      <c r="E5" s="216" t="s">
        <v>4</v>
      </c>
      <c r="F5" s="217"/>
      <c r="G5" s="217"/>
      <c r="H5" s="218"/>
      <c r="I5" s="202" t="s">
        <v>5</v>
      </c>
      <c r="J5" s="200" t="s">
        <v>6</v>
      </c>
      <c r="K5" s="203" t="s">
        <v>7</v>
      </c>
      <c r="L5" s="219" t="s">
        <v>8</v>
      </c>
      <c r="M5" s="200" t="s">
        <v>9</v>
      </c>
    </row>
    <row r="6" spans="1:14" ht="72" x14ac:dyDescent="0.55000000000000004">
      <c r="A6" s="201"/>
      <c r="B6" s="201"/>
      <c r="C6" s="205"/>
      <c r="D6" s="201"/>
      <c r="E6" s="168" t="s">
        <v>67</v>
      </c>
      <c r="F6" s="4" t="s">
        <v>10</v>
      </c>
      <c r="G6" s="4" t="s">
        <v>11</v>
      </c>
      <c r="H6" s="4" t="s">
        <v>12</v>
      </c>
      <c r="I6" s="214"/>
      <c r="J6" s="215"/>
      <c r="K6" s="204"/>
      <c r="L6" s="220"/>
      <c r="M6" s="221"/>
    </row>
    <row r="7" spans="1:14" ht="24" x14ac:dyDescent="0.35">
      <c r="A7" s="5">
        <v>1</v>
      </c>
      <c r="B7" s="208" t="s">
        <v>13</v>
      </c>
      <c r="C7" s="209"/>
      <c r="D7" s="6">
        <f>SUM(D8:D24)</f>
        <v>3598700</v>
      </c>
      <c r="E7" s="8">
        <v>909977.46</v>
      </c>
      <c r="F7" s="7">
        <f>SUM(F8:F24)</f>
        <v>369491.14</v>
      </c>
      <c r="G7" s="7">
        <f>SUM(G8:G24)</f>
        <v>348295</v>
      </c>
      <c r="H7" s="7">
        <f>SUM(H8:H24)</f>
        <v>377958.08</v>
      </c>
      <c r="I7" s="8">
        <f>D7-J7</f>
        <v>1537506</v>
      </c>
      <c r="J7" s="8">
        <f>SUM(J8:J24)</f>
        <v>2061194</v>
      </c>
      <c r="K7" s="9">
        <f>J7*100/D7</f>
        <v>57.276071914858143</v>
      </c>
      <c r="L7" s="5" t="s">
        <v>15</v>
      </c>
      <c r="M7" s="10" t="s">
        <v>15</v>
      </c>
    </row>
    <row r="8" spans="1:14" ht="72" x14ac:dyDescent="0.55000000000000004">
      <c r="A8" s="11"/>
      <c r="B8" s="12" t="s">
        <v>16</v>
      </c>
      <c r="C8" s="13" t="s">
        <v>17</v>
      </c>
      <c r="D8" s="14">
        <f>49000+24500</f>
        <v>73500</v>
      </c>
      <c r="E8" s="17">
        <v>49000</v>
      </c>
      <c r="F8" s="164">
        <v>24500</v>
      </c>
      <c r="G8" s="179">
        <v>0</v>
      </c>
      <c r="H8" s="177">
        <v>0</v>
      </c>
      <c r="I8" s="18">
        <f>D8-J8</f>
        <v>0</v>
      </c>
      <c r="J8" s="19">
        <f>SUM(E8:H8)</f>
        <v>73500</v>
      </c>
      <c r="K8" s="20">
        <f>J8*100/D8</f>
        <v>100</v>
      </c>
      <c r="L8" s="15"/>
      <c r="M8" s="21"/>
    </row>
    <row r="9" spans="1:14" ht="24" x14ac:dyDescent="0.55000000000000004">
      <c r="A9" s="11"/>
      <c r="B9" s="12" t="s">
        <v>18</v>
      </c>
      <c r="C9" s="22" t="s">
        <v>19</v>
      </c>
      <c r="D9" s="14">
        <v>9900</v>
      </c>
      <c r="E9" s="23">
        <v>0</v>
      </c>
      <c r="F9" s="15">
        <v>0</v>
      </c>
      <c r="G9" s="44">
        <v>0</v>
      </c>
      <c r="H9" s="116">
        <v>0</v>
      </c>
      <c r="I9" s="24">
        <f>D9-J9</f>
        <v>9900</v>
      </c>
      <c r="J9" s="19">
        <f>SUM(E9:H9)</f>
        <v>0</v>
      </c>
      <c r="K9" s="25">
        <f>J9*100/D9</f>
        <v>0</v>
      </c>
      <c r="L9" s="15"/>
      <c r="M9" s="15"/>
      <c r="N9" s="197">
        <f>44549.14-F8</f>
        <v>20049.14</v>
      </c>
    </row>
    <row r="10" spans="1:14" ht="24" x14ac:dyDescent="0.55000000000000004">
      <c r="A10" s="11"/>
      <c r="B10" s="12" t="s">
        <v>20</v>
      </c>
      <c r="C10" s="22" t="s">
        <v>21</v>
      </c>
      <c r="D10" s="14">
        <v>7100</v>
      </c>
      <c r="E10" s="23">
        <v>0</v>
      </c>
      <c r="F10" s="15">
        <v>0</v>
      </c>
      <c r="G10" s="44">
        <v>0</v>
      </c>
      <c r="H10" s="116">
        <v>0</v>
      </c>
      <c r="I10" s="24">
        <f>D10-J10</f>
        <v>7100</v>
      </c>
      <c r="J10" s="19">
        <f>SUM(E10:H10)</f>
        <v>0</v>
      </c>
      <c r="K10" s="25">
        <f>J10*100/D10</f>
        <v>0</v>
      </c>
      <c r="L10" s="15"/>
      <c r="M10" s="15"/>
    </row>
    <row r="11" spans="1:14" ht="24" x14ac:dyDescent="0.55000000000000004">
      <c r="A11" s="11"/>
      <c r="B11" s="12" t="s">
        <v>22</v>
      </c>
      <c r="C11" s="26" t="s">
        <v>23</v>
      </c>
      <c r="D11" s="27">
        <f>876000+438000</f>
        <v>1314000</v>
      </c>
      <c r="E11" s="29">
        <v>479520</v>
      </c>
      <c r="F11" s="28">
        <v>165260</v>
      </c>
      <c r="G11" s="30">
        <v>172380</v>
      </c>
      <c r="H11" s="31">
        <v>167800</v>
      </c>
      <c r="I11" s="32">
        <f>D11-J11</f>
        <v>329040</v>
      </c>
      <c r="J11" s="33">
        <f>SUM(E11:H11)</f>
        <v>984960</v>
      </c>
      <c r="K11" s="34">
        <f>J11*100/D11</f>
        <v>74.958904109589042</v>
      </c>
      <c r="L11" s="15"/>
      <c r="M11" s="15"/>
    </row>
    <row r="12" spans="1:14" ht="24" x14ac:dyDescent="0.55000000000000004">
      <c r="A12" s="11"/>
      <c r="B12" s="12"/>
      <c r="C12" s="35" t="s">
        <v>24</v>
      </c>
      <c r="D12" s="163">
        <v>0</v>
      </c>
      <c r="E12" s="165">
        <v>0</v>
      </c>
      <c r="F12" s="36">
        <v>0</v>
      </c>
      <c r="G12" s="37">
        <v>0</v>
      </c>
      <c r="H12" s="38">
        <v>0</v>
      </c>
      <c r="I12" s="39"/>
      <c r="J12" s="40"/>
      <c r="K12" s="41"/>
      <c r="L12" s="15"/>
      <c r="M12" s="15"/>
    </row>
    <row r="13" spans="1:14" ht="24" x14ac:dyDescent="0.55000000000000004">
      <c r="A13" s="11"/>
      <c r="B13" s="12"/>
      <c r="C13" s="35" t="s">
        <v>25</v>
      </c>
      <c r="D13" s="163">
        <v>0</v>
      </c>
      <c r="E13" s="165">
        <v>0</v>
      </c>
      <c r="F13" s="36">
        <f>44549.14-24500</f>
        <v>20049.14</v>
      </c>
      <c r="G13" s="37">
        <v>47041</v>
      </c>
      <c r="H13" s="38">
        <v>49294.080000000002</v>
      </c>
      <c r="I13" s="39"/>
      <c r="J13" s="40"/>
      <c r="K13" s="41"/>
      <c r="L13" s="15"/>
      <c r="M13" s="15"/>
    </row>
    <row r="14" spans="1:14" ht="24" x14ac:dyDescent="0.55000000000000004">
      <c r="A14" s="11"/>
      <c r="B14" s="12"/>
      <c r="C14" s="35" t="s">
        <v>26</v>
      </c>
      <c r="D14" s="163">
        <v>0</v>
      </c>
      <c r="E14" s="165">
        <v>0</v>
      </c>
      <c r="F14" s="36"/>
      <c r="G14" s="37"/>
      <c r="H14" s="38">
        <v>14175</v>
      </c>
      <c r="I14" s="39"/>
      <c r="J14" s="40">
        <v>0</v>
      </c>
      <c r="K14" s="41"/>
      <c r="L14" s="15"/>
      <c r="M14" s="15"/>
    </row>
    <row r="15" spans="1:14" ht="48" x14ac:dyDescent="0.55000000000000004">
      <c r="A15" s="11"/>
      <c r="B15" s="12"/>
      <c r="C15" s="35" t="s">
        <v>27</v>
      </c>
      <c r="D15" s="163">
        <v>0</v>
      </c>
      <c r="E15" s="165">
        <v>0</v>
      </c>
      <c r="F15" s="36">
        <v>0</v>
      </c>
      <c r="G15" s="37">
        <v>0</v>
      </c>
      <c r="H15" s="38">
        <v>0</v>
      </c>
      <c r="I15" s="39"/>
      <c r="J15" s="40"/>
      <c r="K15" s="41"/>
      <c r="L15" s="15"/>
      <c r="M15" s="15"/>
    </row>
    <row r="16" spans="1:14" ht="48" x14ac:dyDescent="0.55000000000000004">
      <c r="A16" s="11"/>
      <c r="B16" s="12"/>
      <c r="C16" s="35" t="s">
        <v>28</v>
      </c>
      <c r="D16" s="163">
        <v>0</v>
      </c>
      <c r="E16" s="165">
        <v>0</v>
      </c>
      <c r="F16" s="36">
        <v>9000</v>
      </c>
      <c r="G16" s="37">
        <v>9000</v>
      </c>
      <c r="H16" s="38">
        <v>9000</v>
      </c>
      <c r="I16" s="39"/>
      <c r="J16" s="40"/>
      <c r="K16" s="41"/>
      <c r="L16" s="15"/>
      <c r="M16" s="15"/>
    </row>
    <row r="17" spans="1:25" ht="24" x14ac:dyDescent="0.55000000000000004">
      <c r="A17" s="11"/>
      <c r="B17" s="12" t="s">
        <v>29</v>
      </c>
      <c r="C17" s="22" t="s">
        <v>21</v>
      </c>
      <c r="D17" s="14">
        <v>104400</v>
      </c>
      <c r="E17" s="23">
        <v>2720</v>
      </c>
      <c r="F17" s="15">
        <v>2608</v>
      </c>
      <c r="G17" s="44">
        <v>0</v>
      </c>
      <c r="H17" s="116">
        <v>0</v>
      </c>
      <c r="I17" s="24">
        <f>D17-J17</f>
        <v>99072</v>
      </c>
      <c r="J17" s="19">
        <f t="shared" ref="J17:J26" si="0">SUM(E17:H17)</f>
        <v>5328</v>
      </c>
      <c r="K17" s="25">
        <f t="shared" ref="K17:K26" si="1">J17*100/D17</f>
        <v>5.1034482758620694</v>
      </c>
      <c r="L17" s="15"/>
      <c r="M17" s="15"/>
    </row>
    <row r="18" spans="1:25" ht="24" x14ac:dyDescent="0.55000000000000004">
      <c r="A18" s="11"/>
      <c r="B18" s="12" t="s">
        <v>30</v>
      </c>
      <c r="C18" s="22" t="s">
        <v>21</v>
      </c>
      <c r="D18" s="14">
        <f>25500</f>
        <v>25500</v>
      </c>
      <c r="E18" s="166">
        <v>0</v>
      </c>
      <c r="F18" s="42">
        <v>0</v>
      </c>
      <c r="G18" s="44">
        <v>0</v>
      </c>
      <c r="H18" s="116">
        <v>0</v>
      </c>
      <c r="I18" s="24">
        <f t="shared" ref="I18:I26" si="2">D18-J18</f>
        <v>25500</v>
      </c>
      <c r="J18" s="19">
        <f t="shared" si="0"/>
        <v>0</v>
      </c>
      <c r="K18" s="25">
        <f t="shared" si="1"/>
        <v>0</v>
      </c>
      <c r="L18" s="15"/>
      <c r="M18" s="15"/>
    </row>
    <row r="19" spans="1:25" ht="96" x14ac:dyDescent="0.55000000000000004">
      <c r="A19" s="11"/>
      <c r="B19" s="12" t="s">
        <v>31</v>
      </c>
      <c r="C19" s="13" t="s">
        <v>32</v>
      </c>
      <c r="D19" s="14">
        <f>56500</f>
        <v>56500</v>
      </c>
      <c r="E19" s="23">
        <v>27000</v>
      </c>
      <c r="F19" s="16">
        <v>9000</v>
      </c>
      <c r="G19" s="16">
        <v>9000</v>
      </c>
      <c r="H19" s="179">
        <v>9000</v>
      </c>
      <c r="I19" s="24">
        <f t="shared" si="2"/>
        <v>2500</v>
      </c>
      <c r="J19" s="19">
        <f t="shared" si="0"/>
        <v>54000</v>
      </c>
      <c r="K19" s="25">
        <f t="shared" si="1"/>
        <v>95.575221238938056</v>
      </c>
      <c r="L19" s="15"/>
      <c r="M19" s="15"/>
    </row>
    <row r="20" spans="1:25" ht="24" x14ac:dyDescent="0.55000000000000004">
      <c r="A20" s="11"/>
      <c r="B20" s="12" t="s">
        <v>33</v>
      </c>
      <c r="C20" s="22" t="s">
        <v>21</v>
      </c>
      <c r="D20" s="14">
        <f>18400+36900</f>
        <v>55300</v>
      </c>
      <c r="E20" s="43">
        <f>18950+7150+9600</f>
        <v>35700</v>
      </c>
      <c r="F20" s="164">
        <v>15600</v>
      </c>
      <c r="G20" s="179">
        <v>4000</v>
      </c>
      <c r="H20" s="171"/>
      <c r="I20" s="24">
        <f>D20-J20</f>
        <v>0</v>
      </c>
      <c r="J20" s="19">
        <f>SUM(E20:H20)</f>
        <v>55300</v>
      </c>
      <c r="K20" s="25">
        <f t="shared" si="1"/>
        <v>100</v>
      </c>
      <c r="L20" s="15"/>
      <c r="M20" s="15"/>
    </row>
    <row r="21" spans="1:25" ht="24" x14ac:dyDescent="0.55000000000000004">
      <c r="A21" s="11"/>
      <c r="B21" s="12" t="s">
        <v>34</v>
      </c>
      <c r="C21" s="22" t="s">
        <v>21</v>
      </c>
      <c r="D21" s="14">
        <f>1072800+536400</f>
        <v>1609200</v>
      </c>
      <c r="E21" s="43">
        <v>366569</v>
      </c>
      <c r="F21" s="183">
        <v>123474</v>
      </c>
      <c r="G21" s="183">
        <v>106874</v>
      </c>
      <c r="H21" s="183">
        <v>128689</v>
      </c>
      <c r="I21" s="24">
        <f t="shared" si="2"/>
        <v>883594</v>
      </c>
      <c r="J21" s="19">
        <f t="shared" si="0"/>
        <v>725606</v>
      </c>
      <c r="K21" s="25">
        <f t="shared" si="1"/>
        <v>45.091101168282378</v>
      </c>
      <c r="L21" s="15"/>
      <c r="M21" s="15"/>
    </row>
    <row r="22" spans="1:25" ht="24" x14ac:dyDescent="0.55000000000000004">
      <c r="A22" s="11"/>
      <c r="B22" s="12" t="s">
        <v>35</v>
      </c>
      <c r="C22" s="22" t="s">
        <v>21</v>
      </c>
      <c r="D22" s="14">
        <v>119900</v>
      </c>
      <c r="E22" s="43"/>
      <c r="F22" s="164">
        <v>0</v>
      </c>
      <c r="G22" s="179">
        <v>0</v>
      </c>
      <c r="H22" s="171">
        <v>0</v>
      </c>
      <c r="I22" s="24">
        <f t="shared" si="2"/>
        <v>119900</v>
      </c>
      <c r="J22" s="19">
        <f t="shared" si="0"/>
        <v>0</v>
      </c>
      <c r="K22" s="25">
        <f t="shared" si="1"/>
        <v>0</v>
      </c>
      <c r="L22" s="15"/>
      <c r="M22" s="15"/>
    </row>
    <row r="23" spans="1:25" ht="24" x14ac:dyDescent="0.55000000000000004">
      <c r="A23" s="11"/>
      <c r="B23" s="12" t="s">
        <v>36</v>
      </c>
      <c r="C23" s="22" t="s">
        <v>21</v>
      </c>
      <c r="D23" s="14">
        <v>60900</v>
      </c>
      <c r="E23" s="43"/>
      <c r="F23" s="164">
        <v>0</v>
      </c>
      <c r="G23" s="179">
        <v>0</v>
      </c>
      <c r="H23" s="171">
        <v>0</v>
      </c>
      <c r="I23" s="24">
        <f t="shared" si="2"/>
        <v>60900</v>
      </c>
      <c r="J23" s="19">
        <f t="shared" si="0"/>
        <v>0</v>
      </c>
      <c r="K23" s="25">
        <f t="shared" si="1"/>
        <v>0</v>
      </c>
      <c r="L23" s="15"/>
      <c r="M23" s="15"/>
    </row>
    <row r="24" spans="1:25" ht="24" x14ac:dyDescent="0.55000000000000004">
      <c r="A24" s="45"/>
      <c r="B24" s="46" t="s">
        <v>37</v>
      </c>
      <c r="C24" s="47" t="s">
        <v>21</v>
      </c>
      <c r="D24" s="48">
        <v>162500</v>
      </c>
      <c r="E24" s="49">
        <v>162500</v>
      </c>
      <c r="F24" s="164">
        <v>0</v>
      </c>
      <c r="G24" s="179">
        <v>0</v>
      </c>
      <c r="H24" s="171">
        <v>0</v>
      </c>
      <c r="I24" s="50">
        <f t="shared" si="2"/>
        <v>0</v>
      </c>
      <c r="J24" s="19">
        <f t="shared" si="0"/>
        <v>162500</v>
      </c>
      <c r="K24" s="51">
        <f t="shared" si="1"/>
        <v>100</v>
      </c>
      <c r="L24" s="15"/>
      <c r="M24" s="15"/>
    </row>
    <row r="25" spans="1:25" ht="48" x14ac:dyDescent="0.35">
      <c r="A25" s="52">
        <v>2</v>
      </c>
      <c r="B25" s="53" t="s">
        <v>38</v>
      </c>
      <c r="C25" s="54" t="s">
        <v>21</v>
      </c>
      <c r="D25" s="190">
        <v>60000</v>
      </c>
      <c r="E25" s="55" t="s">
        <v>14</v>
      </c>
      <c r="F25" s="56">
        <v>0</v>
      </c>
      <c r="G25" s="56">
        <v>0</v>
      </c>
      <c r="H25" s="57">
        <v>0</v>
      </c>
      <c r="I25" s="8">
        <f t="shared" si="2"/>
        <v>60000</v>
      </c>
      <c r="J25" s="8">
        <f t="shared" si="0"/>
        <v>0</v>
      </c>
      <c r="K25" s="9">
        <f t="shared" si="1"/>
        <v>0</v>
      </c>
      <c r="L25" s="58" t="s">
        <v>15</v>
      </c>
      <c r="M25" s="58" t="s">
        <v>15</v>
      </c>
    </row>
    <row r="26" spans="1:25" ht="24" x14ac:dyDescent="0.35">
      <c r="A26" s="59">
        <v>3</v>
      </c>
      <c r="B26" s="60" t="s">
        <v>39</v>
      </c>
      <c r="C26" s="61"/>
      <c r="D26" s="191">
        <f>D28+D29</f>
        <v>30000</v>
      </c>
      <c r="E26" s="62" t="s">
        <v>14</v>
      </c>
      <c r="F26" s="63">
        <v>0</v>
      </c>
      <c r="G26" s="63">
        <v>0</v>
      </c>
      <c r="H26" s="63">
        <v>0</v>
      </c>
      <c r="I26" s="18">
        <f t="shared" si="2"/>
        <v>30000</v>
      </c>
      <c r="J26" s="18">
        <f t="shared" si="0"/>
        <v>0</v>
      </c>
      <c r="K26" s="64">
        <f t="shared" si="1"/>
        <v>0</v>
      </c>
      <c r="L26" s="52" t="s">
        <v>15</v>
      </c>
      <c r="M26" s="52" t="s">
        <v>15</v>
      </c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1:25" ht="24" x14ac:dyDescent="0.35">
      <c r="A27" s="66"/>
      <c r="B27" s="67" t="s">
        <v>40</v>
      </c>
      <c r="C27" s="61"/>
      <c r="D27" s="192"/>
      <c r="E27" s="62"/>
      <c r="F27" s="52"/>
      <c r="G27" s="52"/>
      <c r="H27" s="52"/>
      <c r="I27" s="68"/>
      <c r="J27" s="68"/>
      <c r="K27" s="68"/>
      <c r="L27" s="52"/>
      <c r="M27" s="52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</row>
    <row r="28" spans="1:25" ht="24" x14ac:dyDescent="0.55000000000000004">
      <c r="A28" s="69"/>
      <c r="B28" s="70" t="s">
        <v>41</v>
      </c>
      <c r="C28" s="71"/>
      <c r="D28" s="193">
        <f>5600+10800</f>
        <v>16400</v>
      </c>
      <c r="E28" s="73">
        <v>0</v>
      </c>
      <c r="F28" s="72">
        <v>0</v>
      </c>
      <c r="G28" s="72">
        <v>0</v>
      </c>
      <c r="H28" s="74">
        <v>0</v>
      </c>
      <c r="I28" s="18">
        <f t="shared" ref="I28:I35" si="3">D28-J28</f>
        <v>16400</v>
      </c>
      <c r="J28" s="18">
        <f t="shared" ref="J28:J35" si="4">SUM(E28:H28)</f>
        <v>0</v>
      </c>
      <c r="K28" s="25">
        <f t="shared" ref="K28:K35" si="5">J28*100/D28</f>
        <v>0</v>
      </c>
      <c r="L28" s="75"/>
      <c r="M28" s="75"/>
    </row>
    <row r="29" spans="1:25" ht="24" x14ac:dyDescent="0.55000000000000004">
      <c r="A29" s="76"/>
      <c r="B29" s="77" t="s">
        <v>42</v>
      </c>
      <c r="C29" s="78"/>
      <c r="D29" s="194">
        <v>13600</v>
      </c>
      <c r="E29" s="79">
        <v>0</v>
      </c>
      <c r="F29" s="80">
        <v>0</v>
      </c>
      <c r="G29" s="80">
        <v>0</v>
      </c>
      <c r="H29" s="178">
        <v>0</v>
      </c>
      <c r="I29" s="50">
        <f t="shared" si="3"/>
        <v>13600</v>
      </c>
      <c r="J29" s="50">
        <f t="shared" si="4"/>
        <v>0</v>
      </c>
      <c r="K29" s="25">
        <f t="shared" si="5"/>
        <v>0</v>
      </c>
      <c r="L29" s="81"/>
      <c r="M29" s="81"/>
    </row>
    <row r="30" spans="1:25" ht="24" x14ac:dyDescent="0.55000000000000004">
      <c r="A30" s="82">
        <v>4</v>
      </c>
      <c r="B30" s="210" t="s">
        <v>43</v>
      </c>
      <c r="C30" s="209"/>
      <c r="D30" s="83">
        <f>SUM(D31:D34)</f>
        <v>70500</v>
      </c>
      <c r="E30" s="83">
        <f t="shared" ref="E30:G30" si="6">SUM(E31:E34)</f>
        <v>0</v>
      </c>
      <c r="F30" s="84">
        <f t="shared" si="6"/>
        <v>28000</v>
      </c>
      <c r="G30" s="83">
        <f t="shared" si="6"/>
        <v>0</v>
      </c>
      <c r="H30" s="85">
        <f>SUM(H31:H34)</f>
        <v>0</v>
      </c>
      <c r="I30" s="18">
        <f t="shared" si="3"/>
        <v>42500</v>
      </c>
      <c r="J30" s="18">
        <f t="shared" si="4"/>
        <v>28000</v>
      </c>
      <c r="K30" s="9">
        <f t="shared" si="5"/>
        <v>39.716312056737586</v>
      </c>
      <c r="L30" s="54" t="s">
        <v>15</v>
      </c>
      <c r="M30" s="54" t="s">
        <v>15</v>
      </c>
    </row>
    <row r="31" spans="1:25" ht="24" x14ac:dyDescent="0.55000000000000004">
      <c r="A31" s="86"/>
      <c r="B31" s="87" t="s">
        <v>44</v>
      </c>
      <c r="C31" s="88" t="s">
        <v>21</v>
      </c>
      <c r="D31" s="89">
        <v>6000</v>
      </c>
      <c r="E31" s="90">
        <v>0</v>
      </c>
      <c r="F31" s="173">
        <v>0</v>
      </c>
      <c r="G31" s="172">
        <v>0</v>
      </c>
      <c r="H31" s="91">
        <v>0</v>
      </c>
      <c r="I31" s="92">
        <f t="shared" si="3"/>
        <v>6000</v>
      </c>
      <c r="J31" s="18">
        <f t="shared" si="4"/>
        <v>0</v>
      </c>
      <c r="K31" s="25">
        <f t="shared" si="5"/>
        <v>0</v>
      </c>
      <c r="L31" s="15"/>
      <c r="M31" s="15"/>
    </row>
    <row r="32" spans="1:25" ht="24" x14ac:dyDescent="0.55000000000000004">
      <c r="A32" s="86"/>
      <c r="B32" s="87" t="s">
        <v>45</v>
      </c>
      <c r="C32" s="93" t="s">
        <v>21</v>
      </c>
      <c r="D32" s="94">
        <f>42000</f>
        <v>42000</v>
      </c>
      <c r="E32" s="95">
        <v>0</v>
      </c>
      <c r="F32" s="184">
        <v>20000</v>
      </c>
      <c r="G32" s="185">
        <v>0</v>
      </c>
      <c r="H32" s="186">
        <v>0</v>
      </c>
      <c r="I32" s="96">
        <f t="shared" si="3"/>
        <v>22000</v>
      </c>
      <c r="J32" s="24">
        <f t="shared" si="4"/>
        <v>20000</v>
      </c>
      <c r="K32" s="25">
        <f t="shared" si="5"/>
        <v>47.61904761904762</v>
      </c>
      <c r="L32" s="15"/>
      <c r="M32" s="15"/>
    </row>
    <row r="33" spans="1:13" ht="48" x14ac:dyDescent="0.55000000000000004">
      <c r="A33" s="86"/>
      <c r="B33" s="97" t="s">
        <v>46</v>
      </c>
      <c r="C33" s="93" t="s">
        <v>21</v>
      </c>
      <c r="D33" s="94">
        <v>12000</v>
      </c>
      <c r="E33" s="95">
        <v>0</v>
      </c>
      <c r="F33" s="187">
        <v>8000</v>
      </c>
      <c r="G33" s="188">
        <v>0</v>
      </c>
      <c r="H33" s="98"/>
      <c r="I33" s="96">
        <f t="shared" si="3"/>
        <v>4000</v>
      </c>
      <c r="J33" s="24">
        <f t="shared" si="4"/>
        <v>8000</v>
      </c>
      <c r="K33" s="25">
        <f t="shared" si="5"/>
        <v>66.666666666666671</v>
      </c>
      <c r="L33" s="15"/>
      <c r="M33" s="15"/>
    </row>
    <row r="34" spans="1:13" ht="24" x14ac:dyDescent="0.55000000000000004">
      <c r="A34" s="86"/>
      <c r="B34" s="87" t="s">
        <v>47</v>
      </c>
      <c r="C34" s="88" t="s">
        <v>21</v>
      </c>
      <c r="D34" s="89">
        <v>10500</v>
      </c>
      <c r="E34" s="90">
        <v>0</v>
      </c>
      <c r="F34" s="189">
        <v>0</v>
      </c>
      <c r="G34" s="185">
        <v>0</v>
      </c>
      <c r="H34" s="186">
        <v>0</v>
      </c>
      <c r="I34" s="96">
        <f t="shared" si="3"/>
        <v>10500</v>
      </c>
      <c r="J34" s="24">
        <f t="shared" si="4"/>
        <v>0</v>
      </c>
      <c r="K34" s="25">
        <f t="shared" si="5"/>
        <v>0</v>
      </c>
      <c r="L34" s="15"/>
      <c r="M34" s="15"/>
    </row>
    <row r="35" spans="1:13" ht="24" x14ac:dyDescent="0.55000000000000004">
      <c r="A35" s="99">
        <v>5</v>
      </c>
      <c r="B35" s="100" t="s">
        <v>48</v>
      </c>
      <c r="C35" s="101"/>
      <c r="D35" s="102">
        <f>D37+D38</f>
        <v>46392</v>
      </c>
      <c r="E35" s="102">
        <f t="shared" ref="E35:H35" si="7">E37+E38</f>
        <v>0</v>
      </c>
      <c r="F35" s="63">
        <f t="shared" si="7"/>
        <v>30334</v>
      </c>
      <c r="G35" s="102">
        <f t="shared" si="7"/>
        <v>0</v>
      </c>
      <c r="H35" s="102">
        <f t="shared" si="7"/>
        <v>0</v>
      </c>
      <c r="I35" s="18">
        <f t="shared" si="3"/>
        <v>16058</v>
      </c>
      <c r="J35" s="18">
        <f t="shared" si="4"/>
        <v>30334</v>
      </c>
      <c r="K35" s="64">
        <f t="shared" si="5"/>
        <v>65.386273495430245</v>
      </c>
      <c r="L35" s="103" t="s">
        <v>15</v>
      </c>
      <c r="M35" s="103" t="s">
        <v>15</v>
      </c>
    </row>
    <row r="36" spans="1:13" ht="24" x14ac:dyDescent="0.55000000000000004">
      <c r="A36" s="104"/>
      <c r="B36" s="105" t="s">
        <v>49</v>
      </c>
      <c r="C36" s="106"/>
      <c r="D36" s="107"/>
      <c r="E36" s="108"/>
      <c r="F36" s="108"/>
      <c r="G36" s="108"/>
      <c r="H36" s="109"/>
      <c r="I36" s="110"/>
      <c r="J36" s="50"/>
      <c r="K36" s="111"/>
      <c r="L36" s="54"/>
      <c r="M36" s="54"/>
    </row>
    <row r="37" spans="1:13" ht="24" x14ac:dyDescent="0.55000000000000004">
      <c r="A37" s="112"/>
      <c r="B37" s="113" t="s">
        <v>50</v>
      </c>
      <c r="C37" s="22" t="s">
        <v>21</v>
      </c>
      <c r="D37" s="114">
        <v>30334</v>
      </c>
      <c r="E37" s="116">
        <v>0</v>
      </c>
      <c r="F37" s="117">
        <v>30334</v>
      </c>
      <c r="G37" s="116">
        <v>0</v>
      </c>
      <c r="H37" s="175">
        <v>0</v>
      </c>
      <c r="I37" s="18">
        <f>D37-J37</f>
        <v>0</v>
      </c>
      <c r="J37" s="18">
        <f>SUM(E37:H37)</f>
        <v>30334</v>
      </c>
      <c r="K37" s="20">
        <f>J37*100/D37</f>
        <v>100</v>
      </c>
      <c r="L37" s="75"/>
      <c r="M37" s="15"/>
    </row>
    <row r="38" spans="1:13" ht="24" x14ac:dyDescent="0.55000000000000004">
      <c r="A38" s="112"/>
      <c r="B38" s="119" t="s">
        <v>51</v>
      </c>
      <c r="C38" s="22" t="s">
        <v>21</v>
      </c>
      <c r="D38" s="114">
        <v>16058</v>
      </c>
      <c r="E38" s="116">
        <v>0</v>
      </c>
      <c r="F38" s="171">
        <v>0</v>
      </c>
      <c r="G38" s="116">
        <v>0</v>
      </c>
      <c r="H38" s="176">
        <v>0</v>
      </c>
      <c r="I38" s="50">
        <f>D38-J38</f>
        <v>16058</v>
      </c>
      <c r="J38" s="50">
        <f>SUM(E38:H38)</f>
        <v>0</v>
      </c>
      <c r="K38" s="51">
        <f>J38*100/D38</f>
        <v>0</v>
      </c>
      <c r="L38" s="81"/>
      <c r="M38" s="15"/>
    </row>
    <row r="39" spans="1:13" ht="24" x14ac:dyDescent="0.55000000000000004">
      <c r="A39" s="121">
        <v>6</v>
      </c>
      <c r="B39" s="122" t="s">
        <v>52</v>
      </c>
      <c r="C39" s="123"/>
      <c r="D39" s="124">
        <f>D40+D41</f>
        <v>4180</v>
      </c>
      <c r="E39" s="125"/>
      <c r="F39" s="126"/>
      <c r="G39" s="125"/>
      <c r="H39" s="99"/>
      <c r="I39" s="18"/>
      <c r="J39" s="18"/>
      <c r="K39" s="64"/>
      <c r="L39" s="123" t="s">
        <v>15</v>
      </c>
      <c r="M39" s="123" t="s">
        <v>15</v>
      </c>
    </row>
    <row r="40" spans="1:13" ht="24" x14ac:dyDescent="0.55000000000000004">
      <c r="A40" s="112"/>
      <c r="B40" s="113" t="s">
        <v>53</v>
      </c>
      <c r="C40" s="15" t="s">
        <v>21</v>
      </c>
      <c r="D40" s="180">
        <f>950*2</f>
        <v>1900</v>
      </c>
      <c r="E40" s="22">
        <v>0</v>
      </c>
      <c r="F40" s="22">
        <v>0</v>
      </c>
      <c r="G40" s="174">
        <v>0</v>
      </c>
      <c r="H40" s="174">
        <v>0</v>
      </c>
      <c r="I40" s="18">
        <f t="shared" ref="I40:I52" si="8">D40-J40</f>
        <v>1900</v>
      </c>
      <c r="J40" s="18">
        <f t="shared" ref="J40:J51" si="9">SUM(E40:H40)</f>
        <v>0</v>
      </c>
      <c r="K40" s="20">
        <f t="shared" ref="K40:K52" si="10">J40*100/D40</f>
        <v>0</v>
      </c>
      <c r="L40" s="15"/>
      <c r="M40" s="15"/>
    </row>
    <row r="41" spans="1:13" ht="24" x14ac:dyDescent="0.55000000000000004">
      <c r="A41" s="127"/>
      <c r="B41" s="128" t="s">
        <v>54</v>
      </c>
      <c r="C41" s="81" t="s">
        <v>21</v>
      </c>
      <c r="D41" s="181">
        <f>1140*2</f>
        <v>2280</v>
      </c>
      <c r="E41" s="47">
        <v>0</v>
      </c>
      <c r="F41" s="47">
        <v>0</v>
      </c>
      <c r="G41" s="129">
        <v>0</v>
      </c>
      <c r="H41" s="127">
        <v>0</v>
      </c>
      <c r="I41" s="50">
        <f t="shared" si="8"/>
        <v>2280</v>
      </c>
      <c r="J41" s="50">
        <f t="shared" si="9"/>
        <v>0</v>
      </c>
      <c r="K41" s="51">
        <f t="shared" si="10"/>
        <v>0</v>
      </c>
      <c r="L41" s="81"/>
      <c r="M41" s="81"/>
    </row>
    <row r="42" spans="1:13" ht="96" x14ac:dyDescent="0.35">
      <c r="A42" s="130">
        <v>7</v>
      </c>
      <c r="B42" s="131" t="s">
        <v>55</v>
      </c>
      <c r="C42" s="54" t="s">
        <v>21</v>
      </c>
      <c r="D42" s="132">
        <f>3900*16</f>
        <v>62400</v>
      </c>
      <c r="E42" s="54" t="s">
        <v>14</v>
      </c>
      <c r="F42" s="54" t="s">
        <v>14</v>
      </c>
      <c r="G42" s="54" t="s">
        <v>14</v>
      </c>
      <c r="H42" s="133">
        <v>62400</v>
      </c>
      <c r="I42" s="50">
        <f t="shared" si="8"/>
        <v>0</v>
      </c>
      <c r="J42" s="50">
        <f t="shared" si="9"/>
        <v>62400</v>
      </c>
      <c r="K42" s="111">
        <f t="shared" si="10"/>
        <v>100</v>
      </c>
      <c r="L42" s="54" t="s">
        <v>15</v>
      </c>
      <c r="M42" s="54" t="s">
        <v>15</v>
      </c>
    </row>
    <row r="43" spans="1:13" ht="24" x14ac:dyDescent="0.55000000000000004">
      <c r="A43" s="104">
        <v>8</v>
      </c>
      <c r="B43" s="211" t="s">
        <v>56</v>
      </c>
      <c r="C43" s="209"/>
      <c r="D43" s="84">
        <f>SUM(D44:D46)</f>
        <v>56000</v>
      </c>
      <c r="E43" s="84">
        <f t="shared" ref="E43:H43" si="11">SUM(E44:E46)</f>
        <v>0</v>
      </c>
      <c r="F43" s="84">
        <f t="shared" si="11"/>
        <v>29000</v>
      </c>
      <c r="G43" s="84">
        <f t="shared" si="11"/>
        <v>0</v>
      </c>
      <c r="H43" s="84">
        <f t="shared" si="11"/>
        <v>5000</v>
      </c>
      <c r="I43" s="50">
        <f t="shared" si="8"/>
        <v>22000</v>
      </c>
      <c r="J43" s="50">
        <f t="shared" si="9"/>
        <v>34000</v>
      </c>
      <c r="K43" s="9">
        <f t="shared" si="10"/>
        <v>60.714285714285715</v>
      </c>
      <c r="L43" s="134" t="s">
        <v>15</v>
      </c>
      <c r="M43" s="134" t="s">
        <v>15</v>
      </c>
    </row>
    <row r="44" spans="1:13" ht="48" x14ac:dyDescent="0.55000000000000004">
      <c r="A44" s="112"/>
      <c r="B44" s="135" t="s">
        <v>57</v>
      </c>
      <c r="C44" s="136" t="s">
        <v>21</v>
      </c>
      <c r="D44" s="137">
        <f>2500+5000</f>
        <v>7500</v>
      </c>
      <c r="E44" s="138"/>
      <c r="F44" s="139">
        <v>5000</v>
      </c>
      <c r="G44" s="138"/>
      <c r="H44" s="182"/>
      <c r="I44" s="8">
        <f>D44-J44</f>
        <v>2500</v>
      </c>
      <c r="J44" s="8">
        <f>SUM(E44:H44)</f>
        <v>5000</v>
      </c>
      <c r="K44" s="140">
        <f t="shared" si="10"/>
        <v>66.666666666666671</v>
      </c>
      <c r="L44" s="136"/>
      <c r="M44" s="136"/>
    </row>
    <row r="45" spans="1:13" ht="48" x14ac:dyDescent="0.55000000000000004">
      <c r="A45" s="86"/>
      <c r="B45" s="141" t="s">
        <v>58</v>
      </c>
      <c r="C45" s="142" t="s">
        <v>21</v>
      </c>
      <c r="D45" s="143">
        <f>9500+19000</f>
        <v>28500</v>
      </c>
      <c r="E45" s="142"/>
      <c r="F45" s="144">
        <v>14000</v>
      </c>
      <c r="G45" s="142"/>
      <c r="H45" s="182">
        <v>5000</v>
      </c>
      <c r="I45" s="8">
        <f t="shared" si="8"/>
        <v>9500</v>
      </c>
      <c r="J45" s="8">
        <f t="shared" si="9"/>
        <v>19000</v>
      </c>
      <c r="K45" s="140">
        <f t="shared" si="10"/>
        <v>66.666666666666671</v>
      </c>
      <c r="L45" s="81"/>
      <c r="M45" s="81"/>
    </row>
    <row r="46" spans="1:13" ht="24" x14ac:dyDescent="0.55000000000000004">
      <c r="A46" s="86"/>
      <c r="B46" s="145" t="s">
        <v>59</v>
      </c>
      <c r="C46" s="93" t="s">
        <v>21</v>
      </c>
      <c r="D46" s="94">
        <v>20000</v>
      </c>
      <c r="E46" s="93">
        <v>0</v>
      </c>
      <c r="F46" s="169">
        <v>10000</v>
      </c>
      <c r="G46" s="93"/>
      <c r="H46" s="118"/>
      <c r="I46" s="18">
        <f t="shared" si="8"/>
        <v>10000</v>
      </c>
      <c r="J46" s="18">
        <f t="shared" si="9"/>
        <v>10000</v>
      </c>
      <c r="K46" s="20">
        <f t="shared" si="10"/>
        <v>50</v>
      </c>
      <c r="L46" s="15"/>
      <c r="M46" s="15"/>
    </row>
    <row r="47" spans="1:13" ht="24" x14ac:dyDescent="0.55000000000000004">
      <c r="A47" s="146">
        <v>9</v>
      </c>
      <c r="B47" s="212" t="s">
        <v>60</v>
      </c>
      <c r="C47" s="213"/>
      <c r="D47" s="147">
        <f>SUM(D48:D51)</f>
        <v>50500</v>
      </c>
      <c r="E47" s="147">
        <f t="shared" ref="E47:H47" si="12">SUM(E48:E51)</f>
        <v>0</v>
      </c>
      <c r="F47" s="147">
        <f t="shared" si="12"/>
        <v>0</v>
      </c>
      <c r="G47" s="147">
        <f t="shared" si="12"/>
        <v>0</v>
      </c>
      <c r="H47" s="147">
        <f t="shared" si="12"/>
        <v>0</v>
      </c>
      <c r="I47" s="148">
        <f t="shared" si="8"/>
        <v>50500</v>
      </c>
      <c r="J47" s="148">
        <f t="shared" si="9"/>
        <v>0</v>
      </c>
      <c r="K47" s="149">
        <f t="shared" si="10"/>
        <v>0</v>
      </c>
      <c r="L47" s="150" t="s">
        <v>15</v>
      </c>
      <c r="M47" s="151" t="s">
        <v>15</v>
      </c>
    </row>
    <row r="48" spans="1:13" ht="24" x14ac:dyDescent="0.55000000000000004">
      <c r="A48" s="112"/>
      <c r="B48" s="13" t="s">
        <v>61</v>
      </c>
      <c r="C48" s="15" t="s">
        <v>21</v>
      </c>
      <c r="D48" s="195">
        <v>22500</v>
      </c>
      <c r="E48" s="93">
        <v>0</v>
      </c>
      <c r="F48" s="169">
        <v>0</v>
      </c>
      <c r="G48" s="93"/>
      <c r="H48" s="152"/>
      <c r="I48" s="24">
        <f t="shared" si="8"/>
        <v>22500</v>
      </c>
      <c r="J48" s="24">
        <f t="shared" si="9"/>
        <v>0</v>
      </c>
      <c r="K48" s="25">
        <f t="shared" si="10"/>
        <v>0</v>
      </c>
      <c r="L48" s="15"/>
      <c r="M48" s="15"/>
    </row>
    <row r="49" spans="1:13" ht="24" x14ac:dyDescent="0.55000000000000004">
      <c r="A49" s="86"/>
      <c r="B49" s="145" t="s">
        <v>62</v>
      </c>
      <c r="C49" s="93" t="s">
        <v>21</v>
      </c>
      <c r="D49" s="195">
        <v>20000</v>
      </c>
      <c r="E49" s="93">
        <v>0</v>
      </c>
      <c r="F49" s="169">
        <v>0</v>
      </c>
      <c r="G49" s="93"/>
      <c r="H49" s="152"/>
      <c r="I49" s="24">
        <f t="shared" si="8"/>
        <v>20000</v>
      </c>
      <c r="J49" s="24">
        <f t="shared" si="9"/>
        <v>0</v>
      </c>
      <c r="K49" s="25">
        <f t="shared" si="10"/>
        <v>0</v>
      </c>
      <c r="L49" s="15"/>
      <c r="M49" s="15"/>
    </row>
    <row r="50" spans="1:13" ht="24" x14ac:dyDescent="0.55000000000000004">
      <c r="A50" s="86"/>
      <c r="B50" s="145" t="s">
        <v>63</v>
      </c>
      <c r="C50" s="93" t="s">
        <v>21</v>
      </c>
      <c r="D50" s="195">
        <v>3000</v>
      </c>
      <c r="E50" s="93">
        <v>0</v>
      </c>
      <c r="F50" s="169">
        <v>0</v>
      </c>
      <c r="G50" s="93"/>
      <c r="H50" s="152"/>
      <c r="I50" s="24">
        <f t="shared" si="8"/>
        <v>3000</v>
      </c>
      <c r="J50" s="24">
        <f t="shared" si="9"/>
        <v>0</v>
      </c>
      <c r="K50" s="25">
        <f t="shared" si="10"/>
        <v>0</v>
      </c>
      <c r="L50" s="15"/>
      <c r="M50" s="15"/>
    </row>
    <row r="51" spans="1:13" ht="24" x14ac:dyDescent="0.55000000000000004">
      <c r="A51" s="153"/>
      <c r="B51" s="141" t="s">
        <v>64</v>
      </c>
      <c r="C51" s="142" t="s">
        <v>21</v>
      </c>
      <c r="D51" s="196">
        <v>5000</v>
      </c>
      <c r="E51" s="142">
        <v>0</v>
      </c>
      <c r="F51" s="170">
        <v>0</v>
      </c>
      <c r="G51" s="142"/>
      <c r="H51" s="120"/>
      <c r="I51" s="50">
        <f t="shared" si="8"/>
        <v>5000</v>
      </c>
      <c r="J51" s="50">
        <f t="shared" si="9"/>
        <v>0</v>
      </c>
      <c r="K51" s="51">
        <f t="shared" si="10"/>
        <v>0</v>
      </c>
      <c r="L51" s="81"/>
      <c r="M51" s="81"/>
    </row>
    <row r="52" spans="1:13" ht="24" x14ac:dyDescent="0.55000000000000004">
      <c r="A52" s="206" t="s">
        <v>65</v>
      </c>
      <c r="B52" s="207"/>
      <c r="C52" s="154"/>
      <c r="D52" s="155">
        <f>D47+D43+D42+D39+D35+D30+D26+D25+D7</f>
        <v>3978672</v>
      </c>
      <c r="E52" s="156"/>
      <c r="F52" s="156"/>
      <c r="G52" s="156"/>
      <c r="H52" s="156"/>
      <c r="I52" s="155">
        <f t="shared" si="8"/>
        <v>1812078</v>
      </c>
      <c r="J52" s="155">
        <f>J8+J9+J10+J11+J17+J18+J19+J20+J21+J22+J23+J24+J25+J30+J38+J40+J41+J42+J44+J46+J28+J29</f>
        <v>2166594</v>
      </c>
      <c r="K52" s="157">
        <f t="shared" si="10"/>
        <v>54.455205153880492</v>
      </c>
      <c r="L52" s="158"/>
      <c r="M52" s="158"/>
    </row>
    <row r="53" spans="1:13" ht="24" x14ac:dyDescent="0.55000000000000004">
      <c r="A53" s="159"/>
      <c r="B53" s="159"/>
      <c r="C53" s="115"/>
      <c r="D53" s="159"/>
      <c r="E53" s="159"/>
      <c r="F53" s="159"/>
      <c r="G53" s="159"/>
      <c r="H53" s="159"/>
      <c r="I53" s="159"/>
      <c r="J53" s="159"/>
      <c r="K53" s="160"/>
      <c r="L53" s="44"/>
    </row>
    <row r="56" spans="1:13" ht="36" customHeight="1" x14ac:dyDescent="0.55000000000000004">
      <c r="A56" s="159"/>
      <c r="B56" s="162"/>
      <c r="C56" s="162"/>
      <c r="D56" s="162"/>
      <c r="E56" s="167"/>
      <c r="F56" s="167"/>
      <c r="G56" s="167"/>
      <c r="H56" s="162"/>
      <c r="I56" s="162"/>
      <c r="J56" s="162"/>
      <c r="K56" s="162"/>
      <c r="L56" s="162"/>
    </row>
    <row r="57" spans="1:13" ht="36" customHeight="1" x14ac:dyDescent="0.55000000000000004">
      <c r="A57" s="159"/>
      <c r="B57" s="162"/>
      <c r="D57" s="162"/>
      <c r="E57" s="167"/>
      <c r="F57" s="167"/>
      <c r="G57" s="167"/>
      <c r="H57" s="162"/>
      <c r="I57" s="162"/>
      <c r="J57" s="162"/>
      <c r="K57" s="162"/>
      <c r="L57" s="162"/>
    </row>
    <row r="58" spans="1:13" ht="24" x14ac:dyDescent="0.55000000000000004">
      <c r="A58" s="159"/>
      <c r="B58" s="161"/>
      <c r="C58" s="162"/>
      <c r="D58" s="159"/>
      <c r="E58" s="115"/>
      <c r="F58" s="115"/>
      <c r="G58" s="115"/>
      <c r="H58" s="159"/>
      <c r="I58" s="159"/>
      <c r="J58" s="161"/>
      <c r="K58" s="159"/>
      <c r="L58" s="159"/>
    </row>
    <row r="59" spans="1:13" ht="24" x14ac:dyDescent="0.55000000000000004">
      <c r="A59" s="159"/>
      <c r="B59" s="159"/>
      <c r="C59" s="159"/>
      <c r="D59" s="159"/>
      <c r="E59" s="115"/>
      <c r="F59" s="115"/>
      <c r="G59" s="115"/>
      <c r="H59" s="159"/>
      <c r="I59" s="159"/>
      <c r="J59" s="159"/>
      <c r="K59" s="159"/>
      <c r="L59" s="159"/>
    </row>
  </sheetData>
  <mergeCells count="18">
    <mergeCell ref="A52:B52"/>
    <mergeCell ref="L5:L6"/>
    <mergeCell ref="M5:M6"/>
    <mergeCell ref="B7:C7"/>
    <mergeCell ref="B30:C30"/>
    <mergeCell ref="B43:C43"/>
    <mergeCell ref="B47:C47"/>
    <mergeCell ref="A1:M1"/>
    <mergeCell ref="A2:M2"/>
    <mergeCell ref="A3:M3"/>
    <mergeCell ref="A5:A6"/>
    <mergeCell ref="B5:B6"/>
    <mergeCell ref="D5:D6"/>
    <mergeCell ref="I5:I6"/>
    <mergeCell ref="J5:J6"/>
    <mergeCell ref="K5:K6"/>
    <mergeCell ref="E5:H5"/>
    <mergeCell ref="C5:C6"/>
  </mergeCells>
  <pageMargins left="0.70866141732283472" right="0.70866141732283472" top="0.74803149606299213" bottom="0.74803149606299213" header="0.31496062992125984" footer="0.31496062992125984"/>
  <pageSetup paperSize="9" scale="60" fitToHeight="1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ผลการใช้จ่ายงบประมาณ ไตรมาส 2</vt:lpstr>
      <vt:lpstr>'ผลการใช้จ่ายงบประมาณ ไตรมาส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Tanakorn Siripakayakoson</dc:creator>
  <cp:lastModifiedBy>Admin.com</cp:lastModifiedBy>
  <cp:lastPrinted>2026-06-29T03:23:17Z</cp:lastPrinted>
  <dcterms:created xsi:type="dcterms:W3CDTF">2026-04-28T08:29:05Z</dcterms:created>
  <dcterms:modified xsi:type="dcterms:W3CDTF">2026-07-02T07:49:03Z</dcterms:modified>
</cp:coreProperties>
</file>